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Sort Calculator\"/>
    </mc:Choice>
  </mc:AlternateContent>
  <xr:revisionPtr revIDLastSave="0" documentId="13_ncr:1_{3EEFE25D-D347-437C-ADD1-683E81C85C8B}" xr6:coauthVersionLast="45" xr6:coauthVersionMax="45" xr10:uidLastSave="{00000000-0000-0000-0000-000000000000}"/>
  <bookViews>
    <workbookView xWindow="6744" yWindow="36" windowWidth="16296" windowHeight="12324" xr2:uid="{00000000-000D-0000-FFFF-FFFF00000000}"/>
  </bookViews>
  <sheets>
    <sheet name="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D16" i="1"/>
  <c r="D17" i="1"/>
  <c r="D8" i="1"/>
  <c r="D9" i="1" l="1"/>
  <c r="E9" i="1"/>
</calcChain>
</file>

<file path=xl/sharedStrings.xml><?xml version="1.0" encoding="utf-8"?>
<sst xmlns="http://schemas.openxmlformats.org/spreadsheetml/2006/main" count="39" uniqueCount="31">
  <si>
    <t>Sort Mode</t>
  </si>
  <si>
    <t>Cell Number to Collect</t>
  </si>
  <si>
    <t>1.5mL tube</t>
  </si>
  <si>
    <t>5mL tube</t>
  </si>
  <si>
    <t>15mL tube</t>
  </si>
  <si>
    <t>Anticipated Sorted Volume (mL)</t>
  </si>
  <si>
    <t>User Input</t>
  </si>
  <si>
    <t>Results</t>
  </si>
  <si>
    <t>Need a Minimum of</t>
  </si>
  <si>
    <t>Total Cell Number</t>
  </si>
  <si>
    <t>Number of Samples</t>
  </si>
  <si>
    <t>Frequency of Target Population (% total)</t>
  </si>
  <si>
    <t>Media Volume in Vessel (mL)</t>
  </si>
  <si>
    <t>Vessel Type</t>
  </si>
  <si>
    <t>Yield</t>
  </si>
  <si>
    <t>4-Way Purity</t>
  </si>
  <si>
    <t>Instructions</t>
  </si>
  <si>
    <r>
      <t>Check Results fields (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>)</t>
    </r>
  </si>
  <si>
    <r>
      <t>Fill User Input fields (</t>
    </r>
    <r>
      <rPr>
        <b/>
        <sz val="11"/>
        <color theme="4" tint="0.39997558519241921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>)</t>
    </r>
  </si>
  <si>
    <t>Instrument-Specific Droplet Volume (nL)</t>
  </si>
  <si>
    <t>"4-Way Purity" Mode = 1 droplet sorted</t>
  </si>
  <si>
    <t>"Yield" Mode = 2 droplets sorted</t>
  </si>
  <si>
    <t>OR</t>
  </si>
  <si>
    <t>Collection Requirements</t>
  </si>
  <si>
    <t>Sort Duration does not include control acquisition and setup time</t>
  </si>
  <si>
    <t>Anticipated Sort Duration [dd:hh:mm:ss]</t>
  </si>
  <si>
    <t>Instrument Event Rate (events/s)</t>
  </si>
  <si>
    <t>Target Cells Available per Sample</t>
  </si>
  <si>
    <t>Target Cell Number</t>
  </si>
  <si>
    <r>
      <t xml:space="preserve">Duration - </t>
    </r>
    <r>
      <rPr>
        <sz val="11"/>
        <color theme="1"/>
        <rFont val="Calibri"/>
        <family val="2"/>
        <scheme val="minor"/>
      </rPr>
      <t>Sort Entire Sample</t>
    </r>
  </si>
  <si>
    <r>
      <t xml:space="preserve">Duration - </t>
    </r>
    <r>
      <rPr>
        <sz val="11"/>
        <color theme="1"/>
        <rFont val="Calibri"/>
        <family val="2"/>
        <scheme val="minor"/>
      </rPr>
      <t>Sort Until Target Cell Number is Reached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</si>
</sst>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"/>
    <numFmt numFmtId="166" formatCode="0;\-0;;@"/>
    <numFmt numFmtId="169" formatCode="dd:hh:mm:ss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8" xfId="0" applyFill="1" applyBorder="1"/>
    <xf numFmtId="1" fontId="5" fillId="2" borderId="8" xfId="0" quotePrefix="1" applyNumberFormat="1" applyFont="1" applyFill="1" applyBorder="1" applyAlignment="1">
      <alignment horizontal="center"/>
    </xf>
    <xf numFmtId="166" fontId="6" fillId="2" borderId="7" xfId="0" quotePrefix="1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165" fontId="0" fillId="4" borderId="4" xfId="0" applyNumberFormat="1" applyFont="1" applyFill="1" applyBorder="1" applyAlignment="1">
      <alignment horizontal="center"/>
    </xf>
    <xf numFmtId="3" fontId="0" fillId="4" borderId="6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12" xfId="0" applyBorder="1"/>
    <xf numFmtId="3" fontId="0" fillId="4" borderId="2" xfId="0" applyNumberForma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/>
    <xf numFmtId="0" fontId="2" fillId="3" borderId="1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3" xfId="0" applyFill="1" applyBorder="1"/>
    <xf numFmtId="169" fontId="2" fillId="2" borderId="7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3" fontId="0" fillId="4" borderId="4" xfId="0" applyNumberFormat="1" applyFill="1" applyBorder="1" applyAlignment="1">
      <alignment horizontal="center"/>
    </xf>
    <xf numFmtId="169" fontId="2" fillId="2" borderId="2" xfId="0" applyNumberFormat="1" applyFont="1" applyFill="1" applyBorder="1" applyAlignment="1">
      <alignment horizontal="center"/>
    </xf>
    <xf numFmtId="0" fontId="0" fillId="0" borderId="8" xfId="0" applyFill="1" applyBorder="1"/>
    <xf numFmtId="3" fontId="0" fillId="0" borderId="6" xfId="0" applyNumberFormat="1" applyBorder="1" applyAlignment="1">
      <alignment horizontal="center"/>
    </xf>
    <xf numFmtId="16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showGridLines="0" tabSelected="1" workbookViewId="0"/>
  </sheetViews>
  <sheetFormatPr defaultRowHeight="14.4" x14ac:dyDescent="0.3"/>
  <cols>
    <col min="1" max="1" width="3" customWidth="1"/>
    <col min="2" max="2" width="9.77734375" bestFit="1" customWidth="1"/>
    <col min="3" max="3" width="34.44140625" bestFit="1" customWidth="1"/>
    <col min="4" max="4" width="16.5546875" bestFit="1" customWidth="1"/>
    <col min="5" max="5" width="10.109375" bestFit="1" customWidth="1"/>
    <col min="6" max="6" width="38.109375" customWidth="1"/>
    <col min="7" max="7" width="14.77734375" customWidth="1"/>
    <col min="8" max="8" width="54.88671875" bestFit="1" customWidth="1"/>
    <col min="10" max="10" width="10.109375" bestFit="1" customWidth="1"/>
    <col min="11" max="11" width="11.109375" bestFit="1" customWidth="1"/>
  </cols>
  <sheetData>
    <row r="1" spans="2:12" ht="15" thickBot="1" x14ac:dyDescent="0.35">
      <c r="F1" s="32" t="s">
        <v>16</v>
      </c>
      <c r="J1" s="1" t="s">
        <v>2</v>
      </c>
      <c r="K1" s="1" t="s">
        <v>14</v>
      </c>
    </row>
    <row r="2" spans="2:12" ht="15" thickBot="1" x14ac:dyDescent="0.35">
      <c r="C2" s="30" t="s">
        <v>23</v>
      </c>
      <c r="D2" s="31"/>
      <c r="F2" s="23" t="s">
        <v>18</v>
      </c>
      <c r="J2" s="1" t="s">
        <v>3</v>
      </c>
      <c r="K2" s="1" t="s">
        <v>15</v>
      </c>
      <c r="L2" s="29"/>
    </row>
    <row r="3" spans="2:12" x14ac:dyDescent="0.3">
      <c r="B3" s="13" t="s">
        <v>6</v>
      </c>
      <c r="C3" s="3" t="s">
        <v>19</v>
      </c>
      <c r="D3" s="16">
        <v>2</v>
      </c>
      <c r="F3" s="24" t="s">
        <v>17</v>
      </c>
      <c r="J3" s="1" t="s">
        <v>4</v>
      </c>
      <c r="K3" s="1"/>
      <c r="L3" s="29"/>
    </row>
    <row r="4" spans="2:12" x14ac:dyDescent="0.3">
      <c r="B4" s="14"/>
      <c r="C4" s="2" t="s">
        <v>0</v>
      </c>
      <c r="D4" s="17" t="s">
        <v>15</v>
      </c>
      <c r="F4" s="24" t="s">
        <v>20</v>
      </c>
      <c r="L4" s="29"/>
    </row>
    <row r="5" spans="2:12" x14ac:dyDescent="0.3">
      <c r="B5" s="14"/>
      <c r="C5" s="2" t="s">
        <v>12</v>
      </c>
      <c r="D5" s="18">
        <v>1</v>
      </c>
      <c r="F5" s="24" t="s">
        <v>21</v>
      </c>
      <c r="K5" s="29"/>
      <c r="L5" s="29"/>
    </row>
    <row r="6" spans="2:12" x14ac:dyDescent="0.3">
      <c r="B6" s="14"/>
      <c r="C6" s="2" t="s">
        <v>13</v>
      </c>
      <c r="D6" s="17" t="s">
        <v>2</v>
      </c>
      <c r="F6" s="33" t="s">
        <v>24</v>
      </c>
      <c r="K6" s="29"/>
      <c r="L6" s="29"/>
    </row>
    <row r="7" spans="2:12" ht="15" thickBot="1" x14ac:dyDescent="0.35">
      <c r="B7" s="15"/>
      <c r="C7" s="4" t="s">
        <v>1</v>
      </c>
      <c r="D7" s="19">
        <v>1000000</v>
      </c>
      <c r="K7" s="29"/>
      <c r="L7" s="29"/>
    </row>
    <row r="8" spans="2:12" ht="15" thickBot="1" x14ac:dyDescent="0.35">
      <c r="B8" s="7" t="s">
        <v>7</v>
      </c>
      <c r="C8" s="5" t="s">
        <v>5</v>
      </c>
      <c r="D8" s="12">
        <f>IF(D4="4-Way Purity",(D7/(1/(D3*10^-6)))*1,IF(D4="Yield",(D7/(1/(D3*10^-6)))*2,"error"))</f>
        <v>2</v>
      </c>
      <c r="K8" s="29"/>
      <c r="L8" s="29"/>
    </row>
    <row r="9" spans="2:12" ht="15" thickBot="1" x14ac:dyDescent="0.35">
      <c r="B9" s="8"/>
      <c r="C9" s="9" t="s">
        <v>8</v>
      </c>
      <c r="D9" s="10">
        <f xml:space="preserve">
IF(AND(D6="1.5mL tube",D5&lt;1.5),ROUNDUP(D8/(1.5-D5),0),
IF(AND(D6="5mL tube",D5&lt;5),ROUNDUP(D8/(5-D5),0),
IF(AND(D6="15mL tube",D5&lt;15),ROUNDUP(D8/(15-D5),0),"overflow")))</f>
        <v>4</v>
      </c>
      <c r="E9" s="11" t="str">
        <f>D6</f>
        <v>1.5mL tube</v>
      </c>
    </row>
    <row r="10" spans="2:12" ht="15" thickBot="1" x14ac:dyDescent="0.35"/>
    <row r="11" spans="2:12" ht="15" thickBot="1" x14ac:dyDescent="0.35">
      <c r="C11" s="30" t="s">
        <v>29</v>
      </c>
      <c r="D11" s="31"/>
      <c r="F11" s="30" t="s">
        <v>30</v>
      </c>
      <c r="G11" s="31"/>
    </row>
    <row r="12" spans="2:12" x14ac:dyDescent="0.3">
      <c r="B12" s="13" t="s">
        <v>6</v>
      </c>
      <c r="C12" s="3" t="s">
        <v>9</v>
      </c>
      <c r="D12" s="20">
        <v>10000000</v>
      </c>
      <c r="E12" s="28" t="s">
        <v>22</v>
      </c>
      <c r="F12" s="23" t="s">
        <v>28</v>
      </c>
      <c r="G12" s="27">
        <v>1000000</v>
      </c>
      <c r="H12" s="6"/>
    </row>
    <row r="13" spans="2:12" x14ac:dyDescent="0.3">
      <c r="B13" s="14"/>
      <c r="C13" s="2" t="s">
        <v>11</v>
      </c>
      <c r="D13" s="21">
        <v>90</v>
      </c>
      <c r="E13" s="28"/>
      <c r="F13" s="24" t="s">
        <v>11</v>
      </c>
      <c r="G13" s="21">
        <v>4</v>
      </c>
    </row>
    <row r="14" spans="2:12" x14ac:dyDescent="0.3">
      <c r="B14" s="14"/>
      <c r="C14" s="2" t="s">
        <v>10</v>
      </c>
      <c r="D14" s="21">
        <v>1</v>
      </c>
      <c r="E14" s="28"/>
      <c r="F14" s="24" t="s">
        <v>10</v>
      </c>
      <c r="G14" s="21">
        <v>1</v>
      </c>
    </row>
    <row r="15" spans="2:12" ht="15" thickBot="1" x14ac:dyDescent="0.35">
      <c r="B15" s="14"/>
      <c r="C15" s="2" t="s">
        <v>26</v>
      </c>
      <c r="D15" s="36">
        <v>10000</v>
      </c>
      <c r="E15" s="28"/>
      <c r="F15" s="25" t="s">
        <v>26</v>
      </c>
      <c r="G15" s="22">
        <v>10000</v>
      </c>
    </row>
    <row r="16" spans="2:12" ht="15" thickBot="1" x14ac:dyDescent="0.35">
      <c r="B16" s="7" t="s">
        <v>7</v>
      </c>
      <c r="C16" s="3" t="s">
        <v>25</v>
      </c>
      <c r="D16" s="37">
        <f>(((D12/D15)/60)*(D14))/1440</f>
        <v>1.1574074074074075E-2</v>
      </c>
      <c r="E16" s="35"/>
      <c r="F16" s="26" t="s">
        <v>25</v>
      </c>
      <c r="G16" s="34">
        <f>(((G12/((G15*(G13/100)))/60)))*G14/1440</f>
        <v>2.8935185185185182E-2</v>
      </c>
    </row>
    <row r="17" spans="2:7" ht="15" thickBot="1" x14ac:dyDescent="0.35">
      <c r="B17" s="8"/>
      <c r="C17" s="38" t="s">
        <v>27</v>
      </c>
      <c r="D17" s="39">
        <f>IF(D13&lt;=100,D12*(D13/100),"Impossible")</f>
        <v>9000000</v>
      </c>
      <c r="G17" s="40"/>
    </row>
  </sheetData>
  <mergeCells count="8">
    <mergeCell ref="F11:G11"/>
    <mergeCell ref="B16:B17"/>
    <mergeCell ref="B3:B7"/>
    <mergeCell ref="B8:B9"/>
    <mergeCell ref="B12:B15"/>
    <mergeCell ref="E12:E16"/>
    <mergeCell ref="C2:D2"/>
    <mergeCell ref="C11:D11"/>
  </mergeCells>
  <dataValidations count="2">
    <dataValidation type="list" allowBlank="1" showInputMessage="1" showErrorMessage="1" sqref="D6" xr:uid="{00000000-0002-0000-0000-000000000000}">
      <formula1>$J$1:$J$3</formula1>
    </dataValidation>
    <dataValidation type="list" allowBlank="1" showInputMessage="1" showErrorMessage="1" sqref="D4" xr:uid="{00000000-0002-0000-0000-000001000000}">
      <formula1>$K$1:$K$2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E2669B6709B49A7BC9BFD00683BF5" ma:contentTypeVersion="10" ma:contentTypeDescription="Create a new document." ma:contentTypeScope="" ma:versionID="19341b740d13b605eb336826a7fc26e6">
  <xsd:schema xmlns:xsd="http://www.w3.org/2001/XMLSchema" xmlns:xs="http://www.w3.org/2001/XMLSchema" xmlns:p="http://schemas.microsoft.com/office/2006/metadata/properties" xmlns:ns3="f2bcef97-bcb3-419d-997e-50c97f09b92d" targetNamespace="http://schemas.microsoft.com/office/2006/metadata/properties" ma:root="true" ma:fieldsID="2f93bee0967ddedbc798f3842ab40108" ns3:_="">
    <xsd:import namespace="f2bcef97-bcb3-419d-997e-50c97f09b9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cef97-bcb3-419d-997e-50c97f09b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010CD1-7BEC-428B-84C5-557561CD3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cef97-bcb3-419d-997e-50c97f09b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1492F-1745-41D6-B868-10ED7FB5D5F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2bcef97-bcb3-419d-997e-50c97f09b92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B638F8-DBB6-4373-9FE7-D79C60EF4E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Coquery</dc:creator>
  <cp:lastModifiedBy>Owner</cp:lastModifiedBy>
  <dcterms:created xsi:type="dcterms:W3CDTF">2020-03-23T13:41:08Z</dcterms:created>
  <dcterms:modified xsi:type="dcterms:W3CDTF">2020-05-18T21:48:26Z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0x010100AB5E2669B6709B49A7BC9BFD00683BF5</vt:lpwstr>
  </property>
</Properties>
</file>